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qualnz-my.sharepoint.com/personal/jason_thongplang_aeroqual_com/Documents/~ Sales Toolbox/Technical Notes/"/>
    </mc:Choice>
  </mc:AlternateContent>
  <xr:revisionPtr revIDLastSave="1" documentId="8_{117D6212-607D-48A5-A08F-D05387FA53CE}" xr6:coauthVersionLast="46" xr6:coauthVersionMax="46" xr10:uidLastSave="{56F9F755-CC73-45DF-90CE-81259344BA06}"/>
  <bookViews>
    <workbookView xWindow="-38520" yWindow="-120" windowWidth="38640" windowHeight="15840" xr2:uid="{00000000-000D-0000-FFFF-FFFF00000000}"/>
  </bookViews>
  <sheets>
    <sheet name="AQM65 wattage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9" l="1"/>
  <c r="G49" i="9" s="1"/>
  <c r="G45" i="9" l="1"/>
  <c r="E14" i="9"/>
  <c r="C14" i="9"/>
  <c r="C25" i="9" l="1"/>
  <c r="D25" i="9"/>
  <c r="F53" i="9"/>
  <c r="F49" i="9" l="1"/>
  <c r="F51" i="9"/>
  <c r="F52" i="9"/>
  <c r="G58" i="9"/>
  <c r="G50" i="9"/>
  <c r="F59" i="9"/>
  <c r="G55" i="9"/>
  <c r="F56" i="9"/>
  <c r="G62" i="9"/>
  <c r="G54" i="9"/>
  <c r="F63" i="9"/>
  <c r="F55" i="9"/>
  <c r="G59" i="9"/>
  <c r="G51" i="9"/>
  <c r="F60" i="9"/>
  <c r="G61" i="9"/>
  <c r="G57" i="9"/>
  <c r="G53" i="9"/>
  <c r="F62" i="9"/>
  <c r="F58" i="9"/>
  <c r="F54" i="9"/>
  <c r="F50" i="9"/>
  <c r="G63" i="9"/>
  <c r="G60" i="9"/>
  <c r="G56" i="9"/>
  <c r="G52" i="9"/>
  <c r="F61" i="9"/>
  <c r="F57" i="9"/>
  <c r="E64" i="9"/>
  <c r="G64" i="9" s="1"/>
  <c r="D64" i="9"/>
  <c r="F64" i="9" s="1"/>
  <c r="H64" i="9" l="1"/>
  <c r="H20" i="9" s="1"/>
  <c r="I60" i="9"/>
  <c r="I16" i="9" s="1"/>
  <c r="H49" i="9"/>
  <c r="H5" i="9" s="1"/>
  <c r="I58" i="9"/>
  <c r="I14" i="9" s="1"/>
  <c r="I62" i="9"/>
  <c r="I18" i="9" s="1"/>
  <c r="I54" i="9"/>
  <c r="I10" i="9" s="1"/>
  <c r="H60" i="9"/>
  <c r="H16" i="9" s="1"/>
  <c r="I57" i="9"/>
  <c r="I13" i="9" s="1"/>
  <c r="H54" i="9"/>
  <c r="H10" i="9" s="1"/>
  <c r="I55" i="9"/>
  <c r="I11" i="9" s="1"/>
  <c r="H59" i="9"/>
  <c r="H15" i="9" s="1"/>
  <c r="I50" i="9"/>
  <c r="I6" i="9" s="1"/>
  <c r="I52" i="9"/>
  <c r="I8" i="9" s="1"/>
  <c r="H56" i="9"/>
  <c r="H12" i="9" s="1"/>
  <c r="I51" i="9"/>
  <c r="I7" i="9" s="1"/>
  <c r="H52" i="9"/>
  <c r="H8" i="9" s="1"/>
  <c r="I53" i="9"/>
  <c r="I9" i="9" s="1"/>
  <c r="H57" i="9"/>
  <c r="H13" i="9" s="1"/>
  <c r="H51" i="9"/>
  <c r="H7" i="9" s="1"/>
  <c r="H50" i="9"/>
  <c r="H6" i="9" s="1"/>
  <c r="I64" i="9"/>
  <c r="I20" i="9" s="1"/>
  <c r="H62" i="9"/>
  <c r="H18" i="9" s="1"/>
  <c r="I63" i="9"/>
  <c r="I19" i="9" s="1"/>
  <c r="H63" i="9"/>
  <c r="H19" i="9" s="1"/>
  <c r="H55" i="9"/>
  <c r="H11" i="9" s="1"/>
  <c r="I56" i="9"/>
  <c r="I12" i="9" s="1"/>
  <c r="I49" i="9"/>
  <c r="I5" i="9" s="1"/>
  <c r="I61" i="9"/>
  <c r="I17" i="9" s="1"/>
  <c r="H58" i="9"/>
  <c r="H14" i="9" s="1"/>
  <c r="I59" i="9"/>
  <c r="I15" i="9" s="1"/>
  <c r="H61" i="9"/>
  <c r="H17" i="9" s="1"/>
  <c r="H53" i="9"/>
  <c r="H9" i="9" s="1"/>
</calcChain>
</file>

<file path=xl/sharedStrings.xml><?xml version="1.0" encoding="utf-8"?>
<sst xmlns="http://schemas.openxmlformats.org/spreadsheetml/2006/main" count="63" uniqueCount="47">
  <si>
    <t>Tamb [°C]</t>
  </si>
  <si>
    <t>H1 = heater setpoint</t>
  </si>
  <si>
    <t>H0 = ITEMP setpoint</t>
  </si>
  <si>
    <t>H3 = ITEMP control band</t>
  </si>
  <si>
    <t>TEMA = Mode change setpoint (Tamb.)</t>
  </si>
  <si>
    <t>TEMR = fan ON/OFF setpoint (Tamb.)</t>
  </si>
  <si>
    <t>Embedded PC</t>
  </si>
  <si>
    <t>Moxa Modem</t>
  </si>
  <si>
    <t xml:space="preserve">NOx </t>
  </si>
  <si>
    <t>NO2</t>
  </si>
  <si>
    <t>O3</t>
  </si>
  <si>
    <t>CO</t>
  </si>
  <si>
    <t>CO2</t>
  </si>
  <si>
    <t>PM1</t>
  </si>
  <si>
    <t>PM HEATER1</t>
  </si>
  <si>
    <t>PM2</t>
  </si>
  <si>
    <t>PM HEATER2</t>
  </si>
  <si>
    <t>SO2</t>
  </si>
  <si>
    <t>H2S</t>
  </si>
  <si>
    <t>PID</t>
  </si>
  <si>
    <t>TMS Power Supply voltage 12VDC</t>
  </si>
  <si>
    <t>Component</t>
  </si>
  <si>
    <t>Aircal8000</t>
  </si>
  <si>
    <t>SM settings (default settings):</t>
  </si>
  <si>
    <t>P max. [W] = Peak electrical power. Use this to calculate max. power of power source (solar cells)</t>
  </si>
  <si>
    <t>P average [W] = Average electrical power. Use this to calculate long-term power consumption.</t>
  </si>
  <si>
    <t>AQM65 Qaverage=54W</t>
  </si>
  <si>
    <t>AQM65 Qaverage=24W</t>
  </si>
  <si>
    <t>TMS SYSTEM POWER CONSUMPTION TABLE</t>
  </si>
  <si>
    <t>AQM65 TOTAL POWER CONSUMPTION TABLE</t>
  </si>
  <si>
    <t>Pave. [W]</t>
  </si>
  <si>
    <t>Pmax. [W]</t>
  </si>
  <si>
    <t>TMS SYSTEM SETTINGS (default settings)</t>
  </si>
  <si>
    <t>YES</t>
  </si>
  <si>
    <t>Include</t>
  </si>
  <si>
    <t>AQM65 equipment power and heat load table (measured at 12.5A)</t>
  </si>
  <si>
    <t>NEW AQM65 Qave =</t>
  </si>
  <si>
    <t>AUX</t>
  </si>
  <si>
    <t>NEW AQM65 calculated values</t>
  </si>
  <si>
    <t>AQM65 POWER CONSUMPTION TABLES AND CALCULATOR</t>
  </si>
  <si>
    <t>Q average [W]</t>
  </si>
  <si>
    <t>BTEX</t>
  </si>
  <si>
    <t>System Manager</t>
  </si>
  <si>
    <t>Sample Pump</t>
  </si>
  <si>
    <t>Q average [W] = AQM65 modules heat power. Use this to calculate AQM65 heat load. This should not exceed 54W!</t>
  </si>
  <si>
    <t xml:space="preserve"> Q average should not exceed 54W!</t>
  </si>
  <si>
    <t>Sierra RV50X Modem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</si>
</sst>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3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5">
    <xf numFmtId="0" fontId="0" fillId="0" borderId="0" xfId="0"/>
    <xf numFmtId="0" fontId="18" fillId="0" borderId="0" xfId="0" applyFont="1"/>
    <xf numFmtId="0" fontId="0" fillId="0" borderId="0" xfId="0" applyFill="1"/>
    <xf numFmtId="0" fontId="0" fillId="0" borderId="0" xfId="0" applyFill="1" applyBorder="1"/>
    <xf numFmtId="0" fontId="22" fillId="0" borderId="0" xfId="0" applyFont="1"/>
    <xf numFmtId="0" fontId="19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6" fillId="0" borderId="0" xfId="0" applyFont="1"/>
    <xf numFmtId="164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0" fillId="0" borderId="0" xfId="0" applyAlignment="1"/>
    <xf numFmtId="0" fontId="24" fillId="0" borderId="0" xfId="0" applyFont="1"/>
    <xf numFmtId="0" fontId="25" fillId="0" borderId="0" xfId="0" applyFont="1"/>
    <xf numFmtId="0" fontId="20" fillId="0" borderId="0" xfId="0" applyFont="1" applyFill="1" applyBorder="1" applyAlignment="1">
      <alignment vertical="center"/>
    </xf>
    <xf numFmtId="0" fontId="20" fillId="33" borderId="21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29" fillId="0" borderId="0" xfId="0" applyFont="1"/>
    <xf numFmtId="164" fontId="0" fillId="0" borderId="14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164" fontId="0" fillId="0" borderId="11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0" fontId="0" fillId="0" borderId="11" xfId="0" applyFill="1" applyBorder="1"/>
    <xf numFmtId="164" fontId="16" fillId="0" borderId="11" xfId="0" applyNumberFormat="1" applyFon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23" fillId="0" borderId="11" xfId="0" applyNumberFormat="1" applyFont="1" applyFill="1" applyBorder="1" applyAlignment="1">
      <alignment horizontal="center"/>
    </xf>
    <xf numFmtId="164" fontId="26" fillId="0" borderId="11" xfId="0" applyNumberFormat="1" applyFont="1" applyFill="1" applyBorder="1" applyAlignment="1">
      <alignment horizontal="center"/>
    </xf>
    <xf numFmtId="164" fontId="14" fillId="0" borderId="11" xfId="0" applyNumberFormat="1" applyFont="1" applyFill="1" applyBorder="1" applyAlignment="1">
      <alignment horizontal="center"/>
    </xf>
    <xf numFmtId="164" fontId="14" fillId="0" borderId="17" xfId="0" applyNumberFormat="1" applyFon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164" fontId="0" fillId="0" borderId="19" xfId="0" applyNumberFormat="1" applyFill="1" applyBorder="1" applyAlignment="1">
      <alignment horizontal="center"/>
    </xf>
    <xf numFmtId="0" fontId="0" fillId="0" borderId="10" xfId="0" applyFill="1" applyBorder="1"/>
    <xf numFmtId="0" fontId="21" fillId="33" borderId="0" xfId="0" applyFont="1" applyFill="1" applyBorder="1" applyAlignment="1"/>
    <xf numFmtId="0" fontId="21" fillId="33" borderId="18" xfId="0" applyFont="1" applyFill="1" applyBorder="1" applyAlignment="1">
      <alignment vertical="center"/>
    </xf>
    <xf numFmtId="164" fontId="31" fillId="33" borderId="10" xfId="0" applyNumberFormat="1" applyFont="1" applyFill="1" applyBorder="1" applyAlignment="1">
      <alignment horizontal="center" vertical="center"/>
    </xf>
    <xf numFmtId="164" fontId="16" fillId="33" borderId="12" xfId="0" applyNumberFormat="1" applyFont="1" applyFill="1" applyBorder="1" applyAlignment="1">
      <alignment horizontal="center"/>
    </xf>
    <xf numFmtId="164" fontId="16" fillId="33" borderId="20" xfId="0" applyNumberFormat="1" applyFont="1" applyFill="1" applyBorder="1" applyAlignment="1">
      <alignment horizontal="center"/>
    </xf>
    <xf numFmtId="164" fontId="21" fillId="34" borderId="12" xfId="0" applyNumberFormat="1" applyFont="1" applyFill="1" applyBorder="1" applyAlignment="1">
      <alignment horizontal="center"/>
    </xf>
    <xf numFmtId="164" fontId="21" fillId="34" borderId="20" xfId="0" applyNumberFormat="1" applyFont="1" applyFill="1" applyBorder="1" applyAlignment="1">
      <alignment horizontal="center"/>
    </xf>
    <xf numFmtId="0" fontId="28" fillId="34" borderId="11" xfId="0" applyFont="1" applyFill="1" applyBorder="1"/>
    <xf numFmtId="0" fontId="28" fillId="34" borderId="17" xfId="0" applyFont="1" applyFill="1" applyBorder="1"/>
    <xf numFmtId="1" fontId="21" fillId="34" borderId="11" xfId="0" applyNumberFormat="1" applyFont="1" applyFill="1" applyBorder="1" applyAlignment="1">
      <alignment horizontal="center"/>
    </xf>
    <xf numFmtId="1" fontId="21" fillId="34" borderId="17" xfId="0" applyNumberFormat="1" applyFont="1" applyFill="1" applyBorder="1" applyAlignment="1">
      <alignment horizontal="center" vertical="center"/>
    </xf>
    <xf numFmtId="164" fontId="28" fillId="34" borderId="18" xfId="0" applyNumberFormat="1" applyFont="1" applyFill="1" applyBorder="1" applyAlignment="1">
      <alignment horizontal="center"/>
    </xf>
    <xf numFmtId="0" fontId="28" fillId="34" borderId="19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20" fillId="33" borderId="24" xfId="0" applyFont="1" applyFill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/>
    </xf>
    <xf numFmtId="0" fontId="19" fillId="0" borderId="27" xfId="0" applyFont="1" applyFill="1" applyBorder="1" applyAlignment="1">
      <alignment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20" xfId="0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/>
    </xf>
    <xf numFmtId="0" fontId="29" fillId="0" borderId="0" xfId="0" applyFont="1" applyFill="1" applyBorder="1"/>
    <xf numFmtId="0" fontId="20" fillId="33" borderId="2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164" fontId="30" fillId="33" borderId="2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64" fontId="21" fillId="34" borderId="21" xfId="0" applyNumberFormat="1" applyFont="1" applyFill="1" applyBorder="1" applyAlignment="1">
      <alignment horizontal="center"/>
    </xf>
    <xf numFmtId="1" fontId="21" fillId="34" borderId="21" xfId="0" applyNumberFormat="1" applyFont="1" applyFill="1" applyBorder="1" applyAlignment="1">
      <alignment horizontal="center"/>
    </xf>
    <xf numFmtId="164" fontId="16" fillId="33" borderId="31" xfId="0" applyNumberFormat="1" applyFont="1" applyFill="1" applyBorder="1" applyAlignment="1">
      <alignment horizontal="center"/>
    </xf>
    <xf numFmtId="164" fontId="21" fillId="34" borderId="32" xfId="0" applyNumberFormat="1" applyFont="1" applyFill="1" applyBorder="1" applyAlignment="1">
      <alignment horizontal="center"/>
    </xf>
    <xf numFmtId="1" fontId="21" fillId="34" borderId="32" xfId="0" applyNumberFormat="1" applyFont="1" applyFill="1" applyBorder="1" applyAlignment="1">
      <alignment horizontal="center"/>
    </xf>
    <xf numFmtId="164" fontId="26" fillId="33" borderId="31" xfId="0" applyNumberFormat="1" applyFont="1" applyFill="1" applyBorder="1" applyAlignment="1">
      <alignment horizontal="center"/>
    </xf>
    <xf numFmtId="0" fontId="19" fillId="0" borderId="17" xfId="0" applyFont="1" applyFill="1" applyBorder="1" applyAlignment="1">
      <alignment vertical="center"/>
    </xf>
    <xf numFmtId="0" fontId="27" fillId="33" borderId="24" xfId="0" applyFont="1" applyFill="1" applyBorder="1"/>
    <xf numFmtId="0" fontId="27" fillId="33" borderId="13" xfId="0" applyFont="1" applyFill="1" applyBorder="1"/>
    <xf numFmtId="164" fontId="27" fillId="33" borderId="12" xfId="0" applyNumberFormat="1" applyFont="1" applyFill="1" applyBorder="1" applyAlignment="1">
      <alignment horizontal="center"/>
    </xf>
    <xf numFmtId="164" fontId="27" fillId="33" borderId="13" xfId="0" applyNumberFormat="1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8" fillId="34" borderId="18" xfId="0" applyFont="1" applyFill="1" applyBorder="1" applyAlignment="1">
      <alignment horizontal="center" vertical="center"/>
    </xf>
    <xf numFmtId="0" fontId="18" fillId="34" borderId="19" xfId="0" applyFont="1" applyFill="1" applyBorder="1" applyAlignment="1">
      <alignment horizontal="center" vertical="center"/>
    </xf>
    <xf numFmtId="0" fontId="21" fillId="33" borderId="18" xfId="0" applyFont="1" applyFill="1" applyBorder="1" applyAlignment="1">
      <alignment horizontal="center"/>
    </xf>
    <xf numFmtId="0" fontId="21" fillId="33" borderId="19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17" xfId="0" applyFont="1" applyFill="1" applyBorder="1" applyAlignment="1">
      <alignment horizontal="center"/>
    </xf>
    <xf numFmtId="0" fontId="18" fillId="33" borderId="2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0" fillId="0" borderId="29" xfId="0" applyBorder="1" applyAlignment="1"/>
    <xf numFmtId="0" fontId="0" fillId="0" borderId="30" xfId="0" applyBorder="1" applyAlignment="1"/>
    <xf numFmtId="0" fontId="13" fillId="0" borderId="11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strike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/>
              <a:t>NEW AQM 65 TOTAL POWER CONSUMPTION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909939009917332E-2"/>
          <c:y val="0.11338371282541219"/>
          <c:w val="0.90796810776011505"/>
          <c:h val="0.798114309345110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'AQM65 wattage'!$H$46</c:f>
              <c:strCache>
                <c:ptCount val="1"/>
                <c:pt idx="0">
                  <c:v>Pave. [W]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'AQM65 wattage'!$H$49:$H$64</c:f>
              <c:numCache>
                <c:formatCode>0</c:formatCode>
                <c:ptCount val="16"/>
                <c:pt idx="0">
                  <c:v>77.474156708053158</c:v>
                </c:pt>
                <c:pt idx="1">
                  <c:v>64.739612459251902</c:v>
                </c:pt>
                <c:pt idx="2">
                  <c:v>52.472727547119334</c:v>
                </c:pt>
                <c:pt idx="3">
                  <c:v>48.509564762822649</c:v>
                </c:pt>
                <c:pt idx="4">
                  <c:v>76.925281551630263</c:v>
                </c:pt>
                <c:pt idx="5">
                  <c:v>89.495432401874751</c:v>
                </c:pt>
                <c:pt idx="6">
                  <c:v>76.334600547120388</c:v>
                </c:pt>
                <c:pt idx="7">
                  <c:v>75.939729184824557</c:v>
                </c:pt>
                <c:pt idx="8">
                  <c:v>82.324312919370897</c:v>
                </c:pt>
                <c:pt idx="9">
                  <c:v>86.464737734681677</c:v>
                </c:pt>
                <c:pt idx="10">
                  <c:v>92.081160136066103</c:v>
                </c:pt>
                <c:pt idx="11">
                  <c:v>127.21404597681551</c:v>
                </c:pt>
                <c:pt idx="12">
                  <c:v>123.278724452806</c:v>
                </c:pt>
                <c:pt idx="13">
                  <c:v>120.03417220149052</c:v>
                </c:pt>
                <c:pt idx="14">
                  <c:v>119.12266117164414</c:v>
                </c:pt>
                <c:pt idx="15">
                  <c:v>119.25211575560591</c:v>
                </c:pt>
              </c:numCache>
            </c:numRef>
          </c:xVal>
          <c:yVal>
            <c:numRef>
              <c:f>'AQM65 wattage'!$A$49:$A$64</c:f>
              <c:numCache>
                <c:formatCode>0.0</c:formatCode>
                <c:ptCount val="16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8D-4CF0-ABE1-8CECBC9F7E5E}"/>
            </c:ext>
          </c:extLst>
        </c:ser>
        <c:ser>
          <c:idx val="1"/>
          <c:order val="1"/>
          <c:tx>
            <c:strRef>
              <c:f>'AQM65 wattage'!$I$46</c:f>
              <c:strCache>
                <c:ptCount val="1"/>
                <c:pt idx="0">
                  <c:v>Pmax. [W]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'AQM65 wattage'!$I$49:$I$64</c:f>
              <c:numCache>
                <c:formatCode>0</c:formatCode>
                <c:ptCount val="16"/>
                <c:pt idx="0">
                  <c:v>101.38065513541399</c:v>
                </c:pt>
                <c:pt idx="1">
                  <c:v>101.22746679358599</c:v>
                </c:pt>
                <c:pt idx="2">
                  <c:v>101.30843519848798</c:v>
                </c:pt>
                <c:pt idx="3">
                  <c:v>101.77690756499999</c:v>
                </c:pt>
                <c:pt idx="4">
                  <c:v>134.75376426896</c:v>
                </c:pt>
                <c:pt idx="5">
                  <c:v>131.191383658002</c:v>
                </c:pt>
                <c:pt idx="6">
                  <c:v>129.84434293695199</c:v>
                </c:pt>
                <c:pt idx="7">
                  <c:v>129.04228001573</c:v>
                </c:pt>
                <c:pt idx="8">
                  <c:v>128.775952627224</c:v>
                </c:pt>
                <c:pt idx="9">
                  <c:v>133.37334869444999</c:v>
                </c:pt>
                <c:pt idx="10">
                  <c:v>129.57647517059399</c:v>
                </c:pt>
                <c:pt idx="11">
                  <c:v>181.60713903211399</c:v>
                </c:pt>
                <c:pt idx="12">
                  <c:v>188.52027598979402</c:v>
                </c:pt>
                <c:pt idx="13">
                  <c:v>194.91770232683399</c:v>
                </c:pt>
                <c:pt idx="14">
                  <c:v>203.18262775982197</c:v>
                </c:pt>
                <c:pt idx="15">
                  <c:v>210.05250837540899</c:v>
                </c:pt>
              </c:numCache>
            </c:numRef>
          </c:xVal>
          <c:yVal>
            <c:numRef>
              <c:f>'AQM65 wattage'!$A$49:$A$64</c:f>
              <c:numCache>
                <c:formatCode>0.0</c:formatCode>
                <c:ptCount val="16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8D-4CF0-ABE1-8CECBC9F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39456"/>
        <c:axId val="140618752"/>
      </c:scatterChart>
      <c:valAx>
        <c:axId val="129139456"/>
        <c:scaling>
          <c:orientation val="minMax"/>
          <c:max val="24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NZ"/>
                  <a:t>POWER [W]</a:t>
                </a:r>
              </a:p>
            </c:rich>
          </c:tx>
          <c:layout>
            <c:manualLayout>
              <c:xMode val="edge"/>
              <c:yMode val="edge"/>
              <c:x val="0.43534659085045563"/>
              <c:y val="0.93490942585201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0618752"/>
        <c:crosses val="autoZero"/>
        <c:crossBetween val="midCat"/>
        <c:majorUnit val="10"/>
      </c:valAx>
      <c:valAx>
        <c:axId val="14061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NZ"/>
                  <a:t>T ambiente [C]</a:t>
                </a:r>
              </a:p>
            </c:rich>
          </c:tx>
          <c:layout>
            <c:manualLayout>
              <c:xMode val="edge"/>
              <c:yMode val="edge"/>
              <c:x val="8.6588029707295767E-3"/>
              <c:y val="0.4498284907162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139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9794720942901003"/>
          <c:y val="0.92497137074086644"/>
          <c:w val="0.40205279057098997"/>
          <c:h val="7.426914227743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32</xdr:row>
      <xdr:rowOff>34364</xdr:rowOff>
    </xdr:from>
    <xdr:to>
      <xdr:col>5</xdr:col>
      <xdr:colOff>322749</xdr:colOff>
      <xdr:row>35</xdr:row>
      <xdr:rowOff>121228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727091"/>
          <a:ext cx="7494902" cy="6583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23132</xdr:rowOff>
    </xdr:from>
    <xdr:to>
      <xdr:col>7</xdr:col>
      <xdr:colOff>19050</xdr:colOff>
      <xdr:row>91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topLeftCell="A10" zoomScaleNormal="100" workbookViewId="0">
      <selection activeCell="F30" sqref="F30"/>
    </sheetView>
  </sheetViews>
  <sheetFormatPr defaultRowHeight="14.5" x14ac:dyDescent="0.35"/>
  <cols>
    <col min="1" max="1" width="25.1796875" customWidth="1"/>
    <col min="2" max="2" width="23" customWidth="1"/>
    <col min="3" max="3" width="18.54296875" customWidth="1"/>
    <col min="4" max="4" width="21.54296875" customWidth="1"/>
    <col min="5" max="5" width="19.7265625" customWidth="1"/>
    <col min="6" max="6" width="22.453125" customWidth="1"/>
    <col min="7" max="7" width="19.453125" customWidth="1"/>
    <col min="8" max="8" width="32.7265625" customWidth="1"/>
    <col min="9" max="9" width="31.54296875" customWidth="1"/>
    <col min="10" max="10" width="13.1796875" bestFit="1" customWidth="1"/>
    <col min="11" max="11" width="11" bestFit="1" customWidth="1"/>
  </cols>
  <sheetData>
    <row r="1" spans="1:10" s="13" customFormat="1" ht="31" x14ac:dyDescent="0.7">
      <c r="A1" s="12" t="s">
        <v>39</v>
      </c>
    </row>
    <row r="2" spans="1:10" ht="21.5" thickBot="1" x14ac:dyDescent="0.55000000000000004">
      <c r="A2" s="1"/>
      <c r="F2" s="3"/>
      <c r="G2" s="3"/>
      <c r="H2" s="3"/>
      <c r="I2" s="3"/>
      <c r="J2" s="3"/>
    </row>
    <row r="3" spans="1:10" ht="21" x14ac:dyDescent="0.5">
      <c r="A3" s="88" t="s">
        <v>35</v>
      </c>
      <c r="B3" s="89"/>
      <c r="C3" s="89"/>
      <c r="D3" s="89"/>
      <c r="E3" s="89"/>
      <c r="F3" s="68"/>
      <c r="G3" s="90" t="s">
        <v>29</v>
      </c>
      <c r="H3" s="91"/>
      <c r="I3" s="92"/>
      <c r="J3" s="3"/>
    </row>
    <row r="4" spans="1:10" ht="15.5" x14ac:dyDescent="0.35">
      <c r="A4" s="56" t="s">
        <v>21</v>
      </c>
      <c r="B4" s="15" t="s">
        <v>34</v>
      </c>
      <c r="C4" s="16" t="s">
        <v>30</v>
      </c>
      <c r="D4" s="57" t="s">
        <v>31</v>
      </c>
      <c r="E4" s="65" t="s">
        <v>40</v>
      </c>
      <c r="F4" s="55"/>
      <c r="G4" s="71" t="s">
        <v>0</v>
      </c>
      <c r="H4" s="69" t="s">
        <v>30</v>
      </c>
      <c r="I4" s="72" t="s">
        <v>31</v>
      </c>
      <c r="J4" s="3"/>
    </row>
    <row r="5" spans="1:10" ht="15.5" x14ac:dyDescent="0.35">
      <c r="A5" s="58" t="s">
        <v>6</v>
      </c>
      <c r="B5" s="17" t="s">
        <v>33</v>
      </c>
      <c r="C5" s="18">
        <v>7.8</v>
      </c>
      <c r="D5" s="18">
        <v>10</v>
      </c>
      <c r="E5" s="66">
        <v>7.8</v>
      </c>
      <c r="F5" s="18"/>
      <c r="G5" s="71">
        <v>-20</v>
      </c>
      <c r="H5" s="70">
        <f>H49</f>
        <v>77.474156708053158</v>
      </c>
      <c r="I5" s="73">
        <f>I49</f>
        <v>101.38065513541399</v>
      </c>
      <c r="J5" s="3"/>
    </row>
    <row r="6" spans="1:10" ht="15.5" x14ac:dyDescent="0.35">
      <c r="A6" s="58" t="s">
        <v>43</v>
      </c>
      <c r="B6" s="19" t="s">
        <v>33</v>
      </c>
      <c r="C6" s="18">
        <v>2.2999999999999998</v>
      </c>
      <c r="D6" s="18">
        <v>2.2999999999999998</v>
      </c>
      <c r="E6" s="66">
        <v>2.2999999999999998</v>
      </c>
      <c r="F6" s="18"/>
      <c r="G6" s="71">
        <v>-15</v>
      </c>
      <c r="H6" s="70">
        <f t="shared" ref="H6:I6" si="0">H50</f>
        <v>64.739612459251902</v>
      </c>
      <c r="I6" s="73">
        <f t="shared" si="0"/>
        <v>101.22746679358599</v>
      </c>
      <c r="J6" s="3"/>
    </row>
    <row r="7" spans="1:10" ht="15.5" x14ac:dyDescent="0.35">
      <c r="A7" s="58" t="s">
        <v>42</v>
      </c>
      <c r="B7" s="19" t="s">
        <v>33</v>
      </c>
      <c r="C7" s="18">
        <v>2</v>
      </c>
      <c r="D7" s="18">
        <v>2</v>
      </c>
      <c r="E7" s="66">
        <v>2</v>
      </c>
      <c r="F7" s="18"/>
      <c r="G7" s="71">
        <v>-10</v>
      </c>
      <c r="H7" s="70">
        <f t="shared" ref="H7:I7" si="1">H51</f>
        <v>52.472727547119334</v>
      </c>
      <c r="I7" s="73">
        <f t="shared" si="1"/>
        <v>101.30843519848798</v>
      </c>
      <c r="J7" s="3"/>
    </row>
    <row r="8" spans="1:10" ht="15.5" x14ac:dyDescent="0.35">
      <c r="A8" s="58" t="s">
        <v>7</v>
      </c>
      <c r="B8" s="19" t="s">
        <v>33</v>
      </c>
      <c r="C8" s="18">
        <v>3</v>
      </c>
      <c r="D8" s="18">
        <v>3</v>
      </c>
      <c r="E8" s="66">
        <v>3</v>
      </c>
      <c r="F8" s="18"/>
      <c r="G8" s="71">
        <v>-5</v>
      </c>
      <c r="H8" s="70">
        <f t="shared" ref="H8:I8" si="2">H52</f>
        <v>48.509564762822649</v>
      </c>
      <c r="I8" s="73">
        <f t="shared" si="2"/>
        <v>101.77690756499999</v>
      </c>
      <c r="J8" s="3"/>
    </row>
    <row r="9" spans="1:10" ht="15.5" x14ac:dyDescent="0.35">
      <c r="A9" s="58" t="s">
        <v>46</v>
      </c>
      <c r="B9" s="19"/>
      <c r="C9" s="18">
        <v>1.8</v>
      </c>
      <c r="D9" s="18">
        <v>5.5</v>
      </c>
      <c r="E9" s="66">
        <v>1.8</v>
      </c>
      <c r="F9" s="18"/>
      <c r="G9" s="71">
        <v>0</v>
      </c>
      <c r="H9" s="70">
        <f t="shared" ref="H9:I9" si="3">H53</f>
        <v>76.925281551630263</v>
      </c>
      <c r="I9" s="73">
        <f t="shared" si="3"/>
        <v>134.75376426896</v>
      </c>
      <c r="J9" s="3"/>
    </row>
    <row r="10" spans="1:10" ht="15.5" x14ac:dyDescent="0.35">
      <c r="A10" s="58" t="s">
        <v>8</v>
      </c>
      <c r="B10" s="19"/>
      <c r="C10" s="18">
        <v>3.48</v>
      </c>
      <c r="D10" s="18">
        <v>9.11</v>
      </c>
      <c r="E10" s="66">
        <v>3.48</v>
      </c>
      <c r="F10" s="18"/>
      <c r="G10" s="71">
        <v>5</v>
      </c>
      <c r="H10" s="70">
        <f t="shared" ref="H10:I10" si="4">H54</f>
        <v>89.495432401874751</v>
      </c>
      <c r="I10" s="73">
        <f t="shared" si="4"/>
        <v>131.191383658002</v>
      </c>
      <c r="J10" s="3"/>
    </row>
    <row r="11" spans="1:10" ht="15.5" x14ac:dyDescent="0.35">
      <c r="A11" s="58" t="s">
        <v>9</v>
      </c>
      <c r="B11" s="19"/>
      <c r="C11" s="18">
        <v>1.9</v>
      </c>
      <c r="D11" s="18">
        <v>1.9</v>
      </c>
      <c r="E11" s="66">
        <v>1.9</v>
      </c>
      <c r="F11" s="18"/>
      <c r="G11" s="71">
        <v>10</v>
      </c>
      <c r="H11" s="70">
        <f t="shared" ref="H11:I11" si="5">H55</f>
        <v>76.334600547120388</v>
      </c>
      <c r="I11" s="73">
        <f t="shared" si="5"/>
        <v>129.84434293695199</v>
      </c>
      <c r="J11" s="3"/>
    </row>
    <row r="12" spans="1:10" ht="15.5" x14ac:dyDescent="0.35">
      <c r="A12" s="58" t="s">
        <v>10</v>
      </c>
      <c r="B12" s="19"/>
      <c r="C12" s="18">
        <v>2.79</v>
      </c>
      <c r="D12" s="18">
        <v>3.42</v>
      </c>
      <c r="E12" s="66">
        <v>2.79</v>
      </c>
      <c r="F12" s="18"/>
      <c r="G12" s="71">
        <v>15</v>
      </c>
      <c r="H12" s="70">
        <f t="shared" ref="H12:I12" si="6">H56</f>
        <v>75.939729184824557</v>
      </c>
      <c r="I12" s="73">
        <f t="shared" si="6"/>
        <v>129.04228001573</v>
      </c>
      <c r="J12" s="3"/>
    </row>
    <row r="13" spans="1:10" ht="15.5" x14ac:dyDescent="0.35">
      <c r="A13" s="58" t="s">
        <v>11</v>
      </c>
      <c r="B13" s="19"/>
      <c r="C13" s="18">
        <v>1.56</v>
      </c>
      <c r="D13" s="18">
        <v>1.56</v>
      </c>
      <c r="E13" s="66">
        <v>1.56</v>
      </c>
      <c r="F13" s="18"/>
      <c r="G13" s="71">
        <v>20</v>
      </c>
      <c r="H13" s="70">
        <f t="shared" ref="H13:I13" si="7">H57</f>
        <v>82.324312919370897</v>
      </c>
      <c r="I13" s="73">
        <f t="shared" si="7"/>
        <v>128.775952627224</v>
      </c>
      <c r="J13" s="3"/>
    </row>
    <row r="14" spans="1:10" ht="15.5" x14ac:dyDescent="0.35">
      <c r="A14" s="58" t="s">
        <v>12</v>
      </c>
      <c r="B14" s="19"/>
      <c r="C14" s="18">
        <f>12*0.1</f>
        <v>1.2000000000000002</v>
      </c>
      <c r="D14" s="18">
        <v>1.2</v>
      </c>
      <c r="E14" s="66">
        <f>12*0.1</f>
        <v>1.2000000000000002</v>
      </c>
      <c r="F14" s="18"/>
      <c r="G14" s="71">
        <v>25</v>
      </c>
      <c r="H14" s="70">
        <f t="shared" ref="H14:I14" si="8">H58</f>
        <v>86.464737734681677</v>
      </c>
      <c r="I14" s="73">
        <f t="shared" si="8"/>
        <v>133.37334869444999</v>
      </c>
      <c r="J14" s="3"/>
    </row>
    <row r="15" spans="1:10" ht="15.5" x14ac:dyDescent="0.35">
      <c r="A15" s="58" t="s">
        <v>13</v>
      </c>
      <c r="B15" s="19"/>
      <c r="C15" s="18">
        <v>4.8</v>
      </c>
      <c r="D15" s="18">
        <v>8</v>
      </c>
      <c r="E15" s="66">
        <v>4.8</v>
      </c>
      <c r="F15" s="18"/>
      <c r="G15" s="71">
        <v>30</v>
      </c>
      <c r="H15" s="70">
        <f t="shared" ref="H15:I15" si="9">H59</f>
        <v>92.081160136066103</v>
      </c>
      <c r="I15" s="73">
        <f t="shared" si="9"/>
        <v>129.57647517059399</v>
      </c>
      <c r="J15" s="3"/>
    </row>
    <row r="16" spans="1:10" ht="15.5" x14ac:dyDescent="0.35">
      <c r="A16" s="58" t="s">
        <v>14</v>
      </c>
      <c r="B16" s="19"/>
      <c r="C16" s="18">
        <v>8.5</v>
      </c>
      <c r="D16" s="18">
        <v>8.5</v>
      </c>
      <c r="E16" s="66">
        <v>4</v>
      </c>
      <c r="F16" s="18"/>
      <c r="G16" s="71">
        <v>35</v>
      </c>
      <c r="H16" s="70">
        <f t="shared" ref="H16:I16" si="10">H60</f>
        <v>127.21404597681551</v>
      </c>
      <c r="I16" s="73">
        <f t="shared" si="10"/>
        <v>181.60713903211399</v>
      </c>
      <c r="J16" s="3"/>
    </row>
    <row r="17" spans="1:10" ht="15.5" x14ac:dyDescent="0.35">
      <c r="A17" s="58" t="s">
        <v>15</v>
      </c>
      <c r="B17" s="19"/>
      <c r="C17" s="18">
        <v>4.8</v>
      </c>
      <c r="D17" s="18">
        <v>8</v>
      </c>
      <c r="E17" s="66">
        <v>4.8</v>
      </c>
      <c r="F17" s="18"/>
      <c r="G17" s="71">
        <v>40</v>
      </c>
      <c r="H17" s="70">
        <f t="shared" ref="H17:I17" si="11">H61</f>
        <v>123.278724452806</v>
      </c>
      <c r="I17" s="73">
        <f t="shared" si="11"/>
        <v>188.52027598979402</v>
      </c>
      <c r="J17" s="3"/>
    </row>
    <row r="18" spans="1:10" ht="15.5" x14ac:dyDescent="0.35">
      <c r="A18" s="58" t="s">
        <v>16</v>
      </c>
      <c r="B18" s="19"/>
      <c r="C18" s="18">
        <v>8.5</v>
      </c>
      <c r="D18" s="18">
        <v>8.5</v>
      </c>
      <c r="E18" s="66">
        <v>4</v>
      </c>
      <c r="F18" s="18"/>
      <c r="G18" s="71">
        <v>45</v>
      </c>
      <c r="H18" s="70">
        <f t="shared" ref="H18:I18" si="12">H62</f>
        <v>120.03417220149052</v>
      </c>
      <c r="I18" s="73">
        <f t="shared" si="12"/>
        <v>194.91770232683399</v>
      </c>
      <c r="J18" s="3"/>
    </row>
    <row r="19" spans="1:10" ht="15.5" x14ac:dyDescent="0.35">
      <c r="A19" s="58" t="s">
        <v>17</v>
      </c>
      <c r="B19" s="19"/>
      <c r="C19" s="18">
        <v>1.9</v>
      </c>
      <c r="D19" s="18">
        <v>1.9</v>
      </c>
      <c r="E19" s="66">
        <v>1.9</v>
      </c>
      <c r="F19" s="18"/>
      <c r="G19" s="71">
        <v>50</v>
      </c>
      <c r="H19" s="70">
        <f t="shared" ref="H19:I19" si="13">H63</f>
        <v>119.12266117164414</v>
      </c>
      <c r="I19" s="73">
        <f t="shared" si="13"/>
        <v>203.18262775982197</v>
      </c>
      <c r="J19" s="3"/>
    </row>
    <row r="20" spans="1:10" ht="15.5" x14ac:dyDescent="0.35">
      <c r="A20" s="58" t="s">
        <v>18</v>
      </c>
      <c r="B20" s="19"/>
      <c r="C20" s="18">
        <v>1.9</v>
      </c>
      <c r="D20" s="18">
        <v>1.9</v>
      </c>
      <c r="E20" s="66">
        <v>1.9</v>
      </c>
      <c r="F20" s="18"/>
      <c r="G20" s="74">
        <v>52.5</v>
      </c>
      <c r="H20" s="70">
        <f t="shared" ref="H20:I20" si="14">H64</f>
        <v>119.25211575560591</v>
      </c>
      <c r="I20" s="73">
        <f t="shared" si="14"/>
        <v>210.05250837540899</v>
      </c>
      <c r="J20" s="3"/>
    </row>
    <row r="21" spans="1:10" x14ac:dyDescent="0.35">
      <c r="A21" s="58" t="s">
        <v>19</v>
      </c>
      <c r="B21" s="19"/>
      <c r="C21" s="18">
        <v>1.56</v>
      </c>
      <c r="D21" s="18">
        <v>1.56</v>
      </c>
      <c r="E21" s="66">
        <v>1.56</v>
      </c>
      <c r="F21" s="18"/>
      <c r="J21" s="3"/>
    </row>
    <row r="22" spans="1:10" x14ac:dyDescent="0.35">
      <c r="A22" s="58" t="s">
        <v>37</v>
      </c>
      <c r="B22" s="19"/>
      <c r="C22" s="18">
        <v>0.7</v>
      </c>
      <c r="D22" s="18">
        <v>0.7</v>
      </c>
      <c r="E22" s="66">
        <v>0.7</v>
      </c>
      <c r="F22" s="18"/>
      <c r="J22" s="3"/>
    </row>
    <row r="23" spans="1:10" x14ac:dyDescent="0.35">
      <c r="A23" s="75" t="s">
        <v>22</v>
      </c>
      <c r="B23" s="19"/>
      <c r="C23" s="18">
        <v>15</v>
      </c>
      <c r="D23" s="18">
        <v>25</v>
      </c>
      <c r="E23" s="66">
        <v>15</v>
      </c>
      <c r="F23" s="18"/>
      <c r="J23" s="3"/>
    </row>
    <row r="24" spans="1:10" s="20" customFormat="1" ht="18.5" x14ac:dyDescent="0.45">
      <c r="A24" s="59" t="s">
        <v>41</v>
      </c>
      <c r="B24" s="19" t="s">
        <v>33</v>
      </c>
      <c r="C24" s="18">
        <v>16.600000000000001</v>
      </c>
      <c r="D24" s="18">
        <v>29.5</v>
      </c>
      <c r="E24" s="66">
        <v>16.600000000000001</v>
      </c>
      <c r="F24" s="63"/>
      <c r="G24"/>
      <c r="H24"/>
      <c r="I24"/>
      <c r="J24" s="64"/>
    </row>
    <row r="25" spans="1:10" ht="15.5" x14ac:dyDescent="0.35">
      <c r="A25" s="76" t="s">
        <v>38</v>
      </c>
      <c r="B25" s="77"/>
      <c r="C25" s="78">
        <f>SUMIFS(C5:C24,B5:B24,"YES")</f>
        <v>31.700000000000003</v>
      </c>
      <c r="D25" s="79">
        <f>SUMIFS(D5:D24,B5:B24,"YES")</f>
        <v>46.8</v>
      </c>
      <c r="E25" s="67">
        <f>SUMIFS(E5:E24,B5:B24,"YES")</f>
        <v>31.700000000000003</v>
      </c>
      <c r="F25" s="93" t="s">
        <v>45</v>
      </c>
      <c r="G25" s="94"/>
    </row>
    <row r="26" spans="1:10" x14ac:dyDescent="0.35">
      <c r="A26" s="10"/>
      <c r="B26" s="10"/>
      <c r="C26" s="10"/>
      <c r="D26" s="10"/>
      <c r="E26" s="2"/>
    </row>
    <row r="27" spans="1:10" x14ac:dyDescent="0.35">
      <c r="A27" s="5" t="s">
        <v>25</v>
      </c>
    </row>
    <row r="28" spans="1:10" x14ac:dyDescent="0.35">
      <c r="A28" s="5" t="s">
        <v>24</v>
      </c>
    </row>
    <row r="29" spans="1:10" x14ac:dyDescent="0.35">
      <c r="A29" s="5" t="s">
        <v>44</v>
      </c>
    </row>
    <row r="30" spans="1:10" x14ac:dyDescent="0.35">
      <c r="A30" s="5"/>
    </row>
    <row r="31" spans="1:10" x14ac:dyDescent="0.35">
      <c r="A31" s="14" t="s">
        <v>32</v>
      </c>
    </row>
    <row r="32" spans="1:10" x14ac:dyDescent="0.35">
      <c r="A32" t="s">
        <v>23</v>
      </c>
    </row>
    <row r="33" spans="1:9" x14ac:dyDescent="0.35">
      <c r="H33" s="9"/>
    </row>
    <row r="34" spans="1:9" x14ac:dyDescent="0.35">
      <c r="H34" s="8"/>
      <c r="I34" s="9"/>
    </row>
    <row r="37" spans="1:9" x14ac:dyDescent="0.35">
      <c r="A37" t="s">
        <v>2</v>
      </c>
    </row>
    <row r="38" spans="1:9" x14ac:dyDescent="0.35">
      <c r="A38" t="s">
        <v>1</v>
      </c>
    </row>
    <row r="39" spans="1:9" x14ac:dyDescent="0.35">
      <c r="A39" t="s">
        <v>3</v>
      </c>
    </row>
    <row r="40" spans="1:9" x14ac:dyDescent="0.35">
      <c r="A40" t="s">
        <v>5</v>
      </c>
    </row>
    <row r="41" spans="1:9" x14ac:dyDescent="0.35">
      <c r="A41" t="s">
        <v>4</v>
      </c>
    </row>
    <row r="42" spans="1:9" x14ac:dyDescent="0.35">
      <c r="A42" t="s">
        <v>20</v>
      </c>
    </row>
    <row r="43" spans="1:9" s="4" customFormat="1" ht="18.5" x14ac:dyDescent="0.45">
      <c r="A43"/>
      <c r="B43"/>
      <c r="C43"/>
      <c r="D43"/>
      <c r="E43"/>
      <c r="F43"/>
      <c r="G43"/>
      <c r="H43"/>
      <c r="I43"/>
    </row>
    <row r="44" spans="1:9" s="11" customFormat="1" ht="21" x14ac:dyDescent="0.35">
      <c r="A44" s="60" t="s">
        <v>28</v>
      </c>
      <c r="B44" s="61"/>
      <c r="C44" s="61"/>
      <c r="D44" s="61"/>
      <c r="E44" s="61"/>
      <c r="F44" s="61"/>
      <c r="G44" s="62"/>
      <c r="H44" s="80" t="s">
        <v>29</v>
      </c>
      <c r="I44" s="81"/>
    </row>
    <row r="45" spans="1:9" ht="15.5" x14ac:dyDescent="0.35">
      <c r="A45" s="42"/>
      <c r="B45" s="84" t="s">
        <v>27</v>
      </c>
      <c r="C45" s="85"/>
      <c r="D45" s="86" t="s">
        <v>26</v>
      </c>
      <c r="E45" s="87"/>
      <c r="F45" s="43" t="s">
        <v>36</v>
      </c>
      <c r="G45" s="44">
        <f>+E25</f>
        <v>31.700000000000003</v>
      </c>
      <c r="H45" s="82"/>
      <c r="I45" s="83"/>
    </row>
    <row r="46" spans="1:9" ht="15.5" x14ac:dyDescent="0.35">
      <c r="A46" s="45" t="s">
        <v>0</v>
      </c>
      <c r="B46" s="45" t="s">
        <v>30</v>
      </c>
      <c r="C46" s="46" t="s">
        <v>31</v>
      </c>
      <c r="D46" s="45" t="s">
        <v>30</v>
      </c>
      <c r="E46" s="46" t="s">
        <v>31</v>
      </c>
      <c r="F46" s="45" t="s">
        <v>30</v>
      </c>
      <c r="G46" s="46" t="s">
        <v>31</v>
      </c>
      <c r="H46" s="47" t="s">
        <v>30</v>
      </c>
      <c r="I46" s="48" t="s">
        <v>31</v>
      </c>
    </row>
    <row r="47" spans="1:9" ht="15.5" x14ac:dyDescent="0.35">
      <c r="A47" s="21">
        <v>-30</v>
      </c>
      <c r="B47" s="22"/>
      <c r="C47" s="23"/>
      <c r="D47" s="21">
        <v>53.7</v>
      </c>
      <c r="E47" s="24">
        <v>53.7</v>
      </c>
      <c r="F47" s="25"/>
      <c r="G47" s="26"/>
      <c r="H47" s="49"/>
      <c r="I47" s="50"/>
    </row>
    <row r="48" spans="1:9" ht="15.5" x14ac:dyDescent="0.35">
      <c r="A48" s="27">
        <v>-25</v>
      </c>
      <c r="B48" s="22"/>
      <c r="C48" s="23"/>
      <c r="D48" s="27">
        <v>38.325971539674271</v>
      </c>
      <c r="E48" s="28">
        <v>53.719206808199985</v>
      </c>
      <c r="F48" s="29"/>
      <c r="G48" s="3"/>
      <c r="H48" s="49"/>
      <c r="I48" s="50"/>
    </row>
    <row r="49" spans="1:9" ht="15.5" x14ac:dyDescent="0.35">
      <c r="A49" s="30">
        <v>-20</v>
      </c>
      <c r="B49" s="27">
        <v>51.59739476043201</v>
      </c>
      <c r="C49" s="28">
        <v>54.66144624719999</v>
      </c>
      <c r="D49" s="27">
        <v>28.909454296618293</v>
      </c>
      <c r="E49" s="28">
        <v>54.346675681799994</v>
      </c>
      <c r="F49" s="31">
        <f t="shared" ref="F49:F59" si="15">+(B49-($E$25-24)*(((D49-B49)/(54-24))*(-1)))</f>
        <v>45.774156708053155</v>
      </c>
      <c r="G49" s="32">
        <f t="shared" ref="G49:G59" si="16">+(C49-($E$25-24)*(((E49-C49)/(54-24))*(-1)))</f>
        <v>54.580655135413991</v>
      </c>
      <c r="H49" s="51">
        <f t="shared" ref="H49:H64" si="17">+F49+$C$25</f>
        <v>77.474156708053158</v>
      </c>
      <c r="I49" s="52">
        <f>+G49+$D$25</f>
        <v>101.38065513541399</v>
      </c>
    </row>
    <row r="50" spans="1:9" ht="15.5" x14ac:dyDescent="0.35">
      <c r="A50" s="30">
        <v>-15</v>
      </c>
      <c r="B50" s="27">
        <v>38.350403512364949</v>
      </c>
      <c r="C50" s="28">
        <v>54.346675681799994</v>
      </c>
      <c r="D50" s="27">
        <v>17.659009798937497</v>
      </c>
      <c r="E50" s="28">
        <v>54.66144624719999</v>
      </c>
      <c r="F50" s="31">
        <f t="shared" si="15"/>
        <v>33.039612459251899</v>
      </c>
      <c r="G50" s="32">
        <f t="shared" si="16"/>
        <v>54.427466793585992</v>
      </c>
      <c r="H50" s="51">
        <f t="shared" si="17"/>
        <v>64.739612459251902</v>
      </c>
      <c r="I50" s="52">
        <f t="shared" ref="I50:I64" si="18">+G50+$D$25</f>
        <v>101.22746679358599</v>
      </c>
    </row>
    <row r="51" spans="1:9" ht="15.5" x14ac:dyDescent="0.35">
      <c r="A51" s="30">
        <v>-10</v>
      </c>
      <c r="B51" s="27">
        <v>24.658273561996804</v>
      </c>
      <c r="C51" s="28">
        <v>54.346675681799994</v>
      </c>
      <c r="D51" s="27">
        <v>9.5197825949417183</v>
      </c>
      <c r="E51" s="28">
        <v>54.976907564999991</v>
      </c>
      <c r="F51" s="31">
        <f t="shared" si="15"/>
        <v>20.772727547119331</v>
      </c>
      <c r="G51" s="32">
        <f t="shared" si="16"/>
        <v>54.508435198487994</v>
      </c>
      <c r="H51" s="51">
        <f t="shared" si="17"/>
        <v>52.472727547119334</v>
      </c>
      <c r="I51" s="52">
        <f t="shared" si="18"/>
        <v>101.30843519848798</v>
      </c>
    </row>
    <row r="52" spans="1:9" ht="15.5" x14ac:dyDescent="0.35">
      <c r="A52" s="30">
        <v>-5</v>
      </c>
      <c r="B52" s="27">
        <v>22.617368968069037</v>
      </c>
      <c r="C52" s="28">
        <v>54.976907564999991</v>
      </c>
      <c r="D52" s="27">
        <v>-1.0439623799999964E-2</v>
      </c>
      <c r="E52" s="28">
        <v>54.976907564999991</v>
      </c>
      <c r="F52" s="31">
        <f t="shared" si="15"/>
        <v>16.809564762822649</v>
      </c>
      <c r="G52" s="32">
        <f t="shared" si="16"/>
        <v>54.976907564999991</v>
      </c>
      <c r="H52" s="51">
        <f t="shared" si="17"/>
        <v>48.509564762822649</v>
      </c>
      <c r="I52" s="52">
        <f t="shared" si="18"/>
        <v>101.77690756499999</v>
      </c>
    </row>
    <row r="53" spans="1:9" ht="15.5" x14ac:dyDescent="0.35">
      <c r="A53" s="30">
        <v>0</v>
      </c>
      <c r="B53" s="27">
        <v>39.528255146809919</v>
      </c>
      <c r="C53" s="28">
        <v>83.568159808800004</v>
      </c>
      <c r="D53" s="27">
        <v>61.724461918837179</v>
      </c>
      <c r="E53" s="28">
        <v>100.65493043279999</v>
      </c>
      <c r="F53" s="31">
        <f t="shared" si="15"/>
        <v>45.225281551630253</v>
      </c>
      <c r="G53" s="32">
        <f t="shared" si="16"/>
        <v>87.953764268960001</v>
      </c>
      <c r="H53" s="51">
        <f t="shared" si="17"/>
        <v>76.925281551630263</v>
      </c>
      <c r="I53" s="52">
        <f t="shared" si="18"/>
        <v>134.75376426896</v>
      </c>
    </row>
    <row r="54" spans="1:9" ht="15.5" x14ac:dyDescent="0.35">
      <c r="A54" s="30">
        <v>5</v>
      </c>
      <c r="B54" s="27">
        <v>64.627937272493838</v>
      </c>
      <c r="C54" s="28">
        <v>78.775719525</v>
      </c>
      <c r="D54" s="27">
        <v>38.00778842592598</v>
      </c>
      <c r="E54" s="28">
        <v>100.65493043279999</v>
      </c>
      <c r="F54" s="31">
        <f t="shared" si="15"/>
        <v>57.795432401874756</v>
      </c>
      <c r="G54" s="32">
        <f t="shared" si="16"/>
        <v>84.391383658001999</v>
      </c>
      <c r="H54" s="51">
        <f t="shared" si="17"/>
        <v>89.495432401874751</v>
      </c>
      <c r="I54" s="52">
        <f t="shared" si="18"/>
        <v>131.191383658002</v>
      </c>
    </row>
    <row r="55" spans="1:9" ht="15.5" x14ac:dyDescent="0.35">
      <c r="A55" s="30">
        <v>10</v>
      </c>
      <c r="B55" s="27">
        <v>48.433861435658713</v>
      </c>
      <c r="C55" s="28">
        <v>76.963557120000004</v>
      </c>
      <c r="D55" s="27">
        <v>33.631546285509401</v>
      </c>
      <c r="E55" s="28">
        <v>100.65493043279999</v>
      </c>
      <c r="F55" s="31">
        <f t="shared" si="15"/>
        <v>44.634600547120385</v>
      </c>
      <c r="G55" s="32">
        <f t="shared" si="16"/>
        <v>83.044342936952006</v>
      </c>
      <c r="H55" s="51">
        <f t="shared" si="17"/>
        <v>76.334600547120388</v>
      </c>
      <c r="I55" s="52">
        <f t="shared" si="18"/>
        <v>129.84434293695199</v>
      </c>
    </row>
    <row r="56" spans="1:9" ht="15.5" x14ac:dyDescent="0.35">
      <c r="A56" s="30">
        <v>15</v>
      </c>
      <c r="B56" s="27">
        <v>46.482573631875901</v>
      </c>
      <c r="C56" s="28">
        <v>75.884548705799986</v>
      </c>
      <c r="D56" s="27">
        <v>37.744218643364171</v>
      </c>
      <c r="E56" s="28">
        <v>100.65493043279999</v>
      </c>
      <c r="F56" s="31">
        <f t="shared" si="15"/>
        <v>44.239729184824554</v>
      </c>
      <c r="G56" s="32">
        <f t="shared" si="16"/>
        <v>82.242280015729989</v>
      </c>
      <c r="H56" s="51">
        <f t="shared" si="17"/>
        <v>75.939729184824557</v>
      </c>
      <c r="I56" s="52">
        <f t="shared" si="18"/>
        <v>129.04228001573</v>
      </c>
    </row>
    <row r="57" spans="1:9" ht="15.5" x14ac:dyDescent="0.35">
      <c r="A57" s="30">
        <v>20</v>
      </c>
      <c r="B57" s="27">
        <v>54.063290586326268</v>
      </c>
      <c r="C57" s="28">
        <v>75.526260739199984</v>
      </c>
      <c r="D57" s="27">
        <v>40.664676299487127</v>
      </c>
      <c r="E57" s="28">
        <v>100.65493043279999</v>
      </c>
      <c r="F57" s="31">
        <f t="shared" si="15"/>
        <v>50.624312919370887</v>
      </c>
      <c r="G57" s="32">
        <f t="shared" si="16"/>
        <v>81.97595262722399</v>
      </c>
      <c r="H57" s="51">
        <f t="shared" si="17"/>
        <v>82.324312919370897</v>
      </c>
      <c r="I57" s="52">
        <f t="shared" si="18"/>
        <v>128.775952627224</v>
      </c>
    </row>
    <row r="58" spans="1:9" ht="15.5" x14ac:dyDescent="0.35">
      <c r="A58" s="30">
        <v>25</v>
      </c>
      <c r="B58" s="27">
        <v>58.15955213863451</v>
      </c>
      <c r="C58" s="28">
        <v>81.711098497799995</v>
      </c>
      <c r="D58" s="27">
        <v>44.933002512844233</v>
      </c>
      <c r="E58" s="28">
        <v>100.65493043279999</v>
      </c>
      <c r="F58" s="31">
        <f t="shared" si="15"/>
        <v>54.764737734681674</v>
      </c>
      <c r="G58" s="32">
        <f t="shared" si="16"/>
        <v>86.57334869444999</v>
      </c>
      <c r="H58" s="51">
        <f t="shared" si="17"/>
        <v>86.464737734681677</v>
      </c>
      <c r="I58" s="52">
        <f t="shared" si="18"/>
        <v>133.37334869444999</v>
      </c>
    </row>
    <row r="59" spans="1:9" ht="15.5" x14ac:dyDescent="0.35">
      <c r="A59" s="30">
        <v>30</v>
      </c>
      <c r="B59" s="27">
        <v>64.048381864153157</v>
      </c>
      <c r="C59" s="28">
        <v>76.603196896199989</v>
      </c>
      <c r="D59" s="27">
        <v>49.76050500147629</v>
      </c>
      <c r="E59" s="28">
        <v>100.65493043279999</v>
      </c>
      <c r="F59" s="31">
        <f t="shared" si="15"/>
        <v>60.381160136066093</v>
      </c>
      <c r="G59" s="32">
        <f t="shared" si="16"/>
        <v>82.776475170593997</v>
      </c>
      <c r="H59" s="51">
        <f t="shared" si="17"/>
        <v>92.081160136066103</v>
      </c>
      <c r="I59" s="52">
        <f t="shared" si="18"/>
        <v>129.57647517059399</v>
      </c>
    </row>
    <row r="60" spans="1:9" ht="15.5" x14ac:dyDescent="0.35">
      <c r="A60" s="30">
        <v>35</v>
      </c>
      <c r="B60" s="27">
        <v>106.88911877951251</v>
      </c>
      <c r="C60" s="28">
        <v>134.6894709522</v>
      </c>
      <c r="D60" s="27">
        <v>62.570653314459243</v>
      </c>
      <c r="E60" s="28">
        <v>135.14791801680002</v>
      </c>
      <c r="F60" s="31">
        <f>+(B60-($E$25-24)*(((D60-B60)/(54-24))*(-1)))</f>
        <v>95.51404597681551</v>
      </c>
      <c r="G60" s="32">
        <f t="shared" ref="G60:G62" si="19">+(C60-($E$25-24)*(((E60-C60)/(54-24))*(-1)))</f>
        <v>134.80713903211401</v>
      </c>
      <c r="H60" s="51">
        <f t="shared" si="17"/>
        <v>127.21404597681551</v>
      </c>
      <c r="I60" s="52">
        <f t="shared" si="18"/>
        <v>181.60713903211399</v>
      </c>
    </row>
    <row r="61" spans="1:9" ht="15.5" x14ac:dyDescent="0.35">
      <c r="A61" s="30">
        <v>40</v>
      </c>
      <c r="B61" s="27">
        <v>102.26455367607426</v>
      </c>
      <c r="C61" s="28">
        <v>143.98965520020005</v>
      </c>
      <c r="D61" s="27">
        <v>60.631452806197927</v>
      </c>
      <c r="E61" s="28">
        <v>135.14791801680002</v>
      </c>
      <c r="F61" s="31">
        <f>+(B61-($E$25-24)*(((D61-B61)/(54-24))*(-1)))</f>
        <v>91.578724452806</v>
      </c>
      <c r="G61" s="32">
        <f t="shared" si="19"/>
        <v>141.72027598979403</v>
      </c>
      <c r="H61" s="51">
        <f t="shared" si="17"/>
        <v>123.278724452806</v>
      </c>
      <c r="I61" s="52">
        <f t="shared" si="18"/>
        <v>188.52027598979402</v>
      </c>
    </row>
    <row r="62" spans="1:9" ht="15.5" x14ac:dyDescent="0.35">
      <c r="A62" s="30">
        <v>45</v>
      </c>
      <c r="B62" s="27">
        <v>94.575823963933672</v>
      </c>
      <c r="C62" s="28">
        <v>152.5960583442</v>
      </c>
      <c r="D62" s="27">
        <v>70.257700214155136</v>
      </c>
      <c r="E62" s="28">
        <v>135.14791801680002</v>
      </c>
      <c r="F62" s="31">
        <f>+(B62-($E$25-24)*(((D62-B62)/(54-24))*(-1)))</f>
        <v>88.334172201490517</v>
      </c>
      <c r="G62" s="32">
        <f t="shared" si="19"/>
        <v>148.11770232683401</v>
      </c>
      <c r="H62" s="51">
        <f t="shared" si="17"/>
        <v>120.03417220149052</v>
      </c>
      <c r="I62" s="52">
        <f t="shared" si="18"/>
        <v>194.91770232683399</v>
      </c>
    </row>
    <row r="63" spans="1:9" ht="15.5" x14ac:dyDescent="0.35">
      <c r="A63" s="30">
        <v>50</v>
      </c>
      <c r="B63" s="33">
        <v>85.909545497288903</v>
      </c>
      <c r="C63" s="28">
        <v>162.91972511999995</v>
      </c>
      <c r="D63" s="33">
        <v>91.804801371400217</v>
      </c>
      <c r="E63" s="28">
        <v>137.4505146258</v>
      </c>
      <c r="F63" s="31">
        <f>+(B63-($E$25-24)*(((D63-B63)/(54-24))*(-1)))</f>
        <v>87.422661171644137</v>
      </c>
      <c r="G63" s="32">
        <f>+(C63-($E$25-24)*(((E63-C63)/(54-24))*(-1)))</f>
        <v>156.38262775982196</v>
      </c>
      <c r="H63" s="51">
        <f t="shared" si="17"/>
        <v>119.12266117164414</v>
      </c>
      <c r="I63" s="52">
        <f t="shared" si="18"/>
        <v>203.18262775982197</v>
      </c>
    </row>
    <row r="64" spans="1:9" ht="15.5" x14ac:dyDescent="0.35">
      <c r="A64" s="34">
        <v>52.5</v>
      </c>
      <c r="B64" s="27">
        <v>79.872346430323802</v>
      </c>
      <c r="C64" s="28">
        <v>169.46322273779998</v>
      </c>
      <c r="D64" s="35">
        <f>+((D65-D63)/2)+D63</f>
        <v>109.79352561973461</v>
      </c>
      <c r="E64" s="36">
        <f>+((E65-E63)/2)+E63</f>
        <v>145.2656343129</v>
      </c>
      <c r="F64" s="31">
        <f>+(B64-($E$25-24)*(((D64-B64)/(54-24))*(-1)))</f>
        <v>87.552115755605911</v>
      </c>
      <c r="G64" s="32">
        <f>+(C64-($E$25-24)*(((E64-C64)/(54-24))*(-1)))</f>
        <v>163.25250837540898</v>
      </c>
      <c r="H64" s="51">
        <f t="shared" si="17"/>
        <v>119.25211575560591</v>
      </c>
      <c r="I64" s="52">
        <f t="shared" si="18"/>
        <v>210.05250837540899</v>
      </c>
    </row>
    <row r="65" spans="1:9" ht="15.5" x14ac:dyDescent="0.35">
      <c r="A65" s="37">
        <v>55</v>
      </c>
      <c r="B65" s="38"/>
      <c r="C65" s="39"/>
      <c r="D65" s="37">
        <v>127.782249868069</v>
      </c>
      <c r="E65" s="40">
        <v>153.08075400000001</v>
      </c>
      <c r="F65" s="38"/>
      <c r="G65" s="41"/>
      <c r="H65" s="53"/>
      <c r="I65" s="54"/>
    </row>
    <row r="66" spans="1:9" x14ac:dyDescent="0.35">
      <c r="A66" s="3"/>
      <c r="B66" s="3"/>
      <c r="C66" s="3"/>
      <c r="D66" s="3"/>
    </row>
    <row r="86" spans="1:9" s="2" customFormat="1" x14ac:dyDescent="0.35">
      <c r="A86"/>
      <c r="B86"/>
      <c r="C86"/>
      <c r="D86"/>
      <c r="E86"/>
      <c r="F86"/>
    </row>
    <row r="87" spans="1:9" x14ac:dyDescent="0.35">
      <c r="A87" s="2"/>
      <c r="B87" s="2"/>
      <c r="C87" s="2"/>
      <c r="D87" s="2"/>
      <c r="E87" s="2"/>
      <c r="F87" s="2"/>
      <c r="G87" s="2"/>
      <c r="H87" s="2"/>
      <c r="I87" s="2"/>
    </row>
    <row r="91" spans="1:9" s="7" customFormat="1" ht="13.5" customHeight="1" x14ac:dyDescent="0.35">
      <c r="A91" s="5"/>
      <c r="B91"/>
      <c r="C91"/>
      <c r="D91"/>
      <c r="E91"/>
      <c r="F91"/>
      <c r="G91"/>
      <c r="H91"/>
      <c r="I91"/>
    </row>
    <row r="92" spans="1:9" s="6" customFormat="1" x14ac:dyDescent="0.35">
      <c r="A92" s="7"/>
      <c r="B92" s="7"/>
      <c r="C92" s="7"/>
      <c r="D92" s="7"/>
      <c r="E92" s="7"/>
      <c r="F92" s="7"/>
      <c r="G92" s="7"/>
      <c r="H92" s="7"/>
      <c r="I92" s="7"/>
    </row>
    <row r="93" spans="1:9" x14ac:dyDescent="0.35">
      <c r="A93" s="6"/>
      <c r="B93" s="6"/>
      <c r="C93" s="6"/>
      <c r="D93" s="6"/>
      <c r="E93" s="6"/>
      <c r="F93" s="6"/>
      <c r="G93" s="6"/>
      <c r="H93" s="6"/>
      <c r="I93" s="6"/>
    </row>
  </sheetData>
  <mergeCells count="6">
    <mergeCell ref="H44:I45"/>
    <mergeCell ref="B45:C45"/>
    <mergeCell ref="D45:E45"/>
    <mergeCell ref="A3:E3"/>
    <mergeCell ref="G3:I3"/>
    <mergeCell ref="F25:G25"/>
  </mergeCells>
  <conditionalFormatting sqref="E25">
    <cfRule type="cellIs" dxfId="1" priority="2" operator="greaterThan">
      <formula>54</formula>
    </cfRule>
  </conditionalFormatting>
  <conditionalFormatting sqref="F25">
    <cfRule type="expression" dxfId="0" priority="1">
      <formula>$E$25&gt;54</formula>
    </cfRule>
  </conditionalFormatting>
  <dataValidations count="1">
    <dataValidation type="custom" errorStyle="warning" operator="lessThanOrEqual" allowBlank="1" sqref="E25" xr:uid="{25A19CC1-4727-443B-BFB1-1AE653678B55}">
      <formula1>"SUMIFS(E5:E24,B5:B24,""YES"")&gt;54"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AQM65 wattage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MarkB</dc:creator>
  <cp:lastModifiedBy>Jason Thongplang</cp:lastModifiedBy>
  <dcterms:created xsi:type="dcterms:W3CDTF">2015-02-28T08:48:31Z</dcterms:created>
  <dcterms:modified xsi:type="dcterms:W3CDTF">2021-04-14T23:22:04Z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